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96eb42476d09ae/Escritorio/"/>
    </mc:Choice>
  </mc:AlternateContent>
  <xr:revisionPtr revIDLastSave="361" documentId="8_{560E9E89-4923-494C-8EEE-9E43F50DA44F}" xr6:coauthVersionLast="47" xr6:coauthVersionMax="47" xr10:uidLastSave="{3E5D17CF-C66D-4C38-B743-D664BBDC172A}"/>
  <bookViews>
    <workbookView xWindow="-120" yWindow="-120" windowWidth="29040" windowHeight="15720" activeTab="3" xr2:uid="{9C1A4581-C0D9-40CE-A6A3-86AF779CE191}"/>
  </bookViews>
  <sheets>
    <sheet name="Normatividad" sheetId="1" r:id="rId1"/>
    <sheet name="DCTO" sheetId="2" r:id="rId2"/>
    <sheet name="Ejercicio" sheetId="3" r:id="rId3"/>
    <sheet name="Ejercicio 2" sheetId="4" r:id="rId4"/>
  </sheets>
  <externalReferences>
    <externalReference r:id="rId5"/>
  </externalReferences>
  <definedNames>
    <definedName name="MSG_3">[1]Datos!$O$4</definedName>
    <definedName name="MSG_4">[1]Datos!$O$5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G20" i="4" s="1"/>
  <c r="G21" i="4" s="1"/>
  <c r="H21" i="4" s="1"/>
  <c r="I21" i="4" s="1"/>
  <c r="I15" i="4"/>
  <c r="B31" i="4"/>
  <c r="H20" i="4" l="1"/>
  <c r="I20" i="4" s="1"/>
  <c r="G22" i="4"/>
  <c r="H22" i="4" s="1"/>
  <c r="I22" i="4" s="1"/>
  <c r="G23" i="4" l="1"/>
  <c r="H23" i="4" s="1"/>
  <c r="I23" i="4" s="1"/>
  <c r="G24" i="4" l="1"/>
  <c r="H24" i="4" s="1"/>
  <c r="I24" i="4" s="1"/>
  <c r="G25" i="4" l="1"/>
  <c r="H25" i="4" s="1"/>
  <c r="I25" i="4" s="1"/>
  <c r="G26" i="4" l="1"/>
  <c r="H26" i="4" s="1"/>
  <c r="I26" i="4" s="1"/>
  <c r="G27" i="4" l="1"/>
  <c r="H27" i="4" s="1"/>
  <c r="I27" i="4" s="1"/>
  <c r="G28" i="4" l="1"/>
  <c r="H28" i="4" s="1"/>
  <c r="I28" i="4" s="1"/>
  <c r="G29" i="4" l="1"/>
  <c r="H29" i="4" s="1"/>
  <c r="I29" i="4" s="1"/>
  <c r="G30" i="4" l="1"/>
  <c r="H30" i="4" s="1"/>
  <c r="I30" i="4" s="1"/>
  <c r="G31" i="4" l="1"/>
  <c r="I31" i="4"/>
  <c r="H33" i="4" s="1"/>
  <c r="H35" i="4" s="1"/>
  <c r="E18" i="3" l="1"/>
  <c r="F18" i="3" s="1"/>
  <c r="E17" i="3"/>
  <c r="E16" i="3"/>
  <c r="E15" i="3"/>
  <c r="F15" i="3" s="1"/>
  <c r="K4" i="3"/>
  <c r="F16" i="3" l="1"/>
  <c r="G16" i="3" s="1"/>
  <c r="F17" i="3"/>
  <c r="G17" i="3" s="1"/>
  <c r="G18" i="3"/>
  <c r="G15" i="3"/>
  <c r="G20" i="3" l="1"/>
</calcChain>
</file>

<file path=xl/sharedStrings.xml><?xml version="1.0" encoding="utf-8"?>
<sst xmlns="http://schemas.openxmlformats.org/spreadsheetml/2006/main" count="62" uniqueCount="56">
  <si>
    <t>INTERESES PRESUNTIVO</t>
  </si>
  <si>
    <r>
      <t xml:space="preserve">ARTÍCULO 35. Las deudas por </t>
    </r>
    <r>
      <rPr>
        <b/>
        <u/>
        <sz val="23"/>
        <color theme="1"/>
        <rFont val="Aptos Narrow"/>
        <family val="2"/>
        <scheme val="minor"/>
      </rPr>
      <t>préstamos en dinero</t>
    </r>
    <r>
      <rPr>
        <sz val="23"/>
        <color theme="1"/>
        <rFont val="Aptos Narrow"/>
        <family val="2"/>
        <scheme val="minor"/>
      </rPr>
      <t xml:space="preserve"> entre las sociedades y los socios generan intereses presuntivos. </t>
    </r>
    <r>
      <rPr>
        <b/>
        <u/>
        <sz val="23"/>
        <color theme="1"/>
        <rFont val="Aptos Narrow"/>
        <family val="2"/>
        <scheme val="minor"/>
      </rPr>
      <t>Para efectos del impuesto sobre la renta</t>
    </r>
    <r>
      <rPr>
        <sz val="23"/>
        <color theme="1"/>
        <rFont val="Aptos Narrow"/>
        <family val="2"/>
        <scheme val="minor"/>
      </rPr>
      <t xml:space="preserve">, se </t>
    </r>
    <r>
      <rPr>
        <b/>
        <u/>
        <sz val="23"/>
        <color theme="1"/>
        <rFont val="Aptos Narrow"/>
        <family val="2"/>
        <scheme val="minor"/>
      </rPr>
      <t>presume de derecho</t>
    </r>
    <r>
      <rPr>
        <sz val="23"/>
        <color theme="1"/>
        <rFont val="Aptos Narrow"/>
        <family val="2"/>
        <scheme val="minor"/>
      </rPr>
      <t xml:space="preserve"> que todo préstamo en dinero, cualquiera que sea su naturaleza o denominación, que otorguen las sociedades a sus socios o accionistas o estos a la sociedad, g</t>
    </r>
    <r>
      <rPr>
        <b/>
        <u/>
        <sz val="23"/>
        <color theme="1"/>
        <rFont val="Aptos Narrow"/>
        <family val="2"/>
        <scheme val="minor"/>
      </rPr>
      <t>enera un rendimiento mínimo anual y proporcional al tiempo de posesión</t>
    </r>
    <r>
      <rPr>
        <sz val="23"/>
        <color theme="1"/>
        <rFont val="Aptos Narrow"/>
        <family val="2"/>
        <scheme val="minor"/>
      </rPr>
      <t>, equivalente a la tasa para DTF vigente a 31 de diciembre del año inmediatamente anterior al gravable.
La presunción a que se refiere este artículo, no limita la facultad de que dispone la Administración Tributaria para determinar los rendimientos reales cuando estos fueren superiores.</t>
    </r>
  </si>
  <si>
    <t>Reglamentado 1.2.1.7.5 DUT 1625 de 2016 -- Dcto 771 de 2025 // 9,25%</t>
  </si>
  <si>
    <r>
      <rPr>
        <b/>
        <u/>
        <sz val="18"/>
        <color theme="1"/>
        <rFont val="Aptos Narrow"/>
        <family val="2"/>
        <scheme val="minor"/>
      </rPr>
      <t>Rendimiento mínimo anual por préstamos otorgados por las sociedades a sus socios o accionistas, o de estos a la sociedad.</t>
    </r>
    <r>
      <rPr>
        <sz val="18"/>
        <color theme="1"/>
        <rFont val="Aptos Narrow"/>
        <family val="2"/>
        <scheme val="minor"/>
      </rPr>
      <t xml:space="preserve"> Para efectos de la determinación del impuesto sobre la renta y complementarios por el año gravable 2025, se presume de derecho que todo préstamo en dinero, cualquiera que sea su naturaleza o denominación, que otorguen las sociedades a sus socios o accionistas, o de estos a la sociedad, genera un </t>
    </r>
    <r>
      <rPr>
        <b/>
        <u/>
        <sz val="18"/>
        <color theme="1"/>
        <rFont val="Aptos Narrow"/>
        <family val="2"/>
        <scheme val="minor"/>
      </rPr>
      <t>rendimiento mínimo anual y proporcional al tiempo de posesión</t>
    </r>
    <r>
      <rPr>
        <sz val="18"/>
        <color theme="1"/>
        <rFont val="Aptos Narrow"/>
        <family val="2"/>
        <scheme val="minor"/>
      </rPr>
      <t xml:space="preserve"> del nueve coma veinticinco por ciento (9,25%) de conformidad con lo señalado en el artículo 35 del Estatuto Tributario."</t>
    </r>
  </si>
  <si>
    <t>Cobrado</t>
  </si>
  <si>
    <t>Dcto</t>
  </si>
  <si>
    <t>Presuncion</t>
  </si>
  <si>
    <t>Si el interés se cobra realmente, no se debe reconocer el presuntivo, o se reconoce por la porción faltante.</t>
  </si>
  <si>
    <t>Ej.</t>
  </si>
  <si>
    <t>Prestamo 55 mm, desde el 01 de enero, hasta el 31 de diciembre. NO recibe pago o abono</t>
  </si>
  <si>
    <t>Prestamo 30 mm, desde el 15 de abril, hasta el 31 de diciembre. NO recibe pago o abono</t>
  </si>
  <si>
    <t>Prestamo 60 mm, desde el 20 de marzo, hasta el 09 de agosto. Con pago total a la fecha.</t>
  </si>
  <si>
    <t>Prestamo 28 mm, desde el 08 de septiembre, hasta el 12 de diciembre. Con pago total a la fecha.</t>
  </si>
  <si>
    <t>Valor prestamo</t>
  </si>
  <si>
    <t>Desde</t>
  </si>
  <si>
    <t>hasta</t>
  </si>
  <si>
    <t>Permanencia</t>
  </si>
  <si>
    <t>Tasa prorrata</t>
  </si>
  <si>
    <t>Interese Presunto</t>
  </si>
  <si>
    <t>La compañía realiza los siguientes prestamos a su socio, durante el año fiscal 2025</t>
  </si>
  <si>
    <t>Año 2025: 9,25% (Decreto 771 de 2025)</t>
  </si>
  <si>
    <t>A</t>
  </si>
  <si>
    <t>Con corte a :</t>
  </si>
  <si>
    <t>Acreedor:</t>
  </si>
  <si>
    <t>Deudor:</t>
  </si>
  <si>
    <t>FECHAS</t>
  </si>
  <si>
    <t>CONCEPTO</t>
  </si>
  <si>
    <t>VALOR
DÉBITO
(otorga prestamo)</t>
  </si>
  <si>
    <t>VALOR
CRÉDITO
(paga o abona)</t>
  </si>
  <si>
    <t>SALDO</t>
  </si>
  <si>
    <t>DÍAS DE PERMANENCIA</t>
  </si>
  <si>
    <t>INTERESES PRESUNTOS</t>
  </si>
  <si>
    <t>Saldo inicial</t>
  </si>
  <si>
    <t>Saldo final</t>
  </si>
  <si>
    <t>MENOS: INTERESES REGISTRADOS EN LA CONTABILIDAD DURANTE EL PERIODO</t>
  </si>
  <si>
    <t>AJUSTE FISCAL DE INTERESES PRESUNTOS AL PERIODO</t>
  </si>
  <si>
    <t>Saldo inicial a 1-ene.-2025:</t>
  </si>
  <si>
    <t>TOTAL INTERESES PRESUNTOS EN EL PERIODO 1-ENE.-2025 a 31-DIC.-2025  (365 días)</t>
  </si>
  <si>
    <t>EJERCICIO 2</t>
  </si>
  <si>
    <t>La empresa</t>
  </si>
  <si>
    <t>El socio</t>
  </si>
  <si>
    <t>Interese Presunto Anual</t>
  </si>
  <si>
    <t>Interese Presunto Diario</t>
  </si>
  <si>
    <t>La compañía incia el año con un saldo por prestamo a socio de 50 millones</t>
  </si>
  <si>
    <t>1) Para el 15 de enero, el,socio paga un valor de 12 millones</t>
  </si>
  <si>
    <t>2) Para el 25 de enero, el socio solicita un prestamos de 39 millones</t>
  </si>
  <si>
    <t>3) Para el 18 de febrero el socio solicita un prestamo de 25 millones</t>
  </si>
  <si>
    <t>4) Para el 13 de marzo el socio solicita un prestamo de 10 millones</t>
  </si>
  <si>
    <t>5) Para el 14 de abril, el socio abona un valor de 15 millones a toda la deuda poseida hasta esa fecha</t>
  </si>
  <si>
    <t>6) Para el 15 Julio, el socio solicita un prestamo a 45 millones</t>
  </si>
  <si>
    <t>7) Para el 15 de septiembre el socio solicita un prestamo de 19 millones</t>
  </si>
  <si>
    <t>8) Para el 22 de octubre el socio solicita un prestamo de 37 millones</t>
  </si>
  <si>
    <t>9) Para el 15 de diciembre el socio decide pagar toda la deuda poseida, porque le contaron que los prestamos generaban intereses y eso era un problema para su empresa…</t>
  </si>
  <si>
    <t>Abono</t>
  </si>
  <si>
    <t>Solicita Prestamo</t>
  </si>
  <si>
    <t>PAGA TOTALIDAD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</si>
</sst>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8" formatCode="#,##0.0"/>
    <numFmt numFmtId="169" formatCode="&quot;$&quot;#,##0"/>
    <numFmt numFmtId="170" formatCode="[$-C0A]d\-mmm\-yyyy;@"/>
    <numFmt numFmtId="171" formatCode="_(&quot;$&quot;\ * #,##0_);_(&quot;$&quot;\ * \(#,##0\);_(&quot;$&quot;\ * &quot;-&quot;??_);_(@_)"/>
    <numFmt numFmtId="172" formatCode="_(&quot;$&quot;* #,##0_);_(&quot;$&quot;* \(#,##0\);_(&quot;$&quot;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3"/>
      <color theme="1"/>
      <name val="Aptos Narrow"/>
      <family val="2"/>
      <scheme val="minor"/>
    </font>
    <font>
      <b/>
      <u/>
      <sz val="23"/>
      <color theme="1"/>
      <name val="Aptos Narrow"/>
      <family val="2"/>
      <scheme val="minor"/>
    </font>
    <font>
      <b/>
      <sz val="16"/>
      <color theme="4" tint="-0.499984740745262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u/>
      <sz val="18"/>
      <color theme="1"/>
      <name val="Arial Narrow"/>
      <family val="2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8" fillId="0" borderId="0" xfId="0" applyFont="1"/>
    <xf numFmtId="0" fontId="5" fillId="0" borderId="0" xfId="0" applyFont="1" applyAlignment="1">
      <alignment horizontal="justify" vertical="center" wrapText="1"/>
    </xf>
    <xf numFmtId="0" fontId="10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5" fillId="0" borderId="0" xfId="0" applyFont="1"/>
    <xf numFmtId="0" fontId="12" fillId="0" borderId="0" xfId="0" applyFont="1" applyAlignment="1">
      <alignment horizontal="center"/>
    </xf>
    <xf numFmtId="10" fontId="12" fillId="0" borderId="0" xfId="0" applyNumberFormat="1" applyFont="1"/>
    <xf numFmtId="0" fontId="13" fillId="0" borderId="0" xfId="0" applyFont="1" applyAlignment="1">
      <alignment horizontal="center"/>
    </xf>
    <xf numFmtId="3" fontId="13" fillId="0" borderId="0" xfId="0" applyNumberFormat="1" applyFont="1"/>
    <xf numFmtId="14" fontId="13" fillId="0" borderId="0" xfId="0" applyNumberFormat="1" applyFont="1"/>
    <xf numFmtId="168" fontId="13" fillId="0" borderId="0" xfId="0" applyNumberFormat="1" applyFont="1" applyAlignment="1">
      <alignment horizontal="center"/>
    </xf>
    <xf numFmtId="10" fontId="13" fillId="0" borderId="0" xfId="3" applyNumberFormat="1" applyFont="1"/>
    <xf numFmtId="4" fontId="13" fillId="0" borderId="0" xfId="0" applyNumberFormat="1" applyFont="1"/>
    <xf numFmtId="3" fontId="14" fillId="0" borderId="0" xfId="0" applyNumberFormat="1" applyFont="1"/>
    <xf numFmtId="0" fontId="11" fillId="2" borderId="4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169" fontId="10" fillId="3" borderId="6" xfId="1" applyNumberFormat="1" applyFont="1" applyFill="1" applyBorder="1" applyAlignment="1" applyProtection="1">
      <alignment horizontal="right" vertical="center"/>
      <protection locked="0"/>
    </xf>
    <xf numFmtId="0" fontId="11" fillId="2" borderId="5" xfId="0" applyFont="1" applyFill="1" applyBorder="1" applyAlignment="1">
      <alignment horizontal="right" vertical="center"/>
    </xf>
    <xf numFmtId="170" fontId="10" fillId="3" borderId="7" xfId="1" applyNumberFormat="1" applyFont="1" applyFill="1" applyBorder="1" applyAlignment="1" applyProtection="1">
      <alignment horizontal="center" vertical="center"/>
      <protection locked="0"/>
    </xf>
    <xf numFmtId="170" fontId="10" fillId="3" borderId="8" xfId="1" applyNumberFormat="1" applyFont="1" applyFill="1" applyBorder="1" applyAlignment="1" applyProtection="1">
      <alignment horizontal="center" vertical="center"/>
      <protection locked="0"/>
    </xf>
    <xf numFmtId="170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170" fontId="10" fillId="3" borderId="6" xfId="1" applyNumberFormat="1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right" vertical="center"/>
    </xf>
    <xf numFmtId="170" fontId="10" fillId="3" borderId="11" xfId="1" applyNumberFormat="1" applyFont="1" applyFill="1" applyBorder="1" applyAlignment="1" applyProtection="1">
      <alignment horizontal="center" vertical="center"/>
      <protection locked="0"/>
    </xf>
    <xf numFmtId="170" fontId="10" fillId="3" borderId="12" xfId="1" applyNumberFormat="1" applyFont="1" applyFill="1" applyBorder="1" applyAlignment="1" applyProtection="1">
      <alignment horizontal="center" vertical="center"/>
      <protection locked="0"/>
    </xf>
    <xf numFmtId="170" fontId="10" fillId="3" borderId="13" xfId="1" applyNumberFormat="1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170" fontId="10" fillId="5" borderId="16" xfId="1" applyNumberFormat="1" applyFont="1" applyFill="1" applyBorder="1" applyAlignment="1" applyProtection="1">
      <alignment horizontal="left" vertical="center"/>
      <protection locked="0"/>
    </xf>
    <xf numFmtId="170" fontId="10" fillId="5" borderId="20" xfId="1" applyNumberFormat="1" applyFont="1" applyFill="1" applyBorder="1" applyAlignment="1" applyProtection="1">
      <alignment horizontal="left" vertical="center"/>
      <protection locked="0"/>
    </xf>
    <xf numFmtId="170" fontId="10" fillId="5" borderId="21" xfId="1" applyNumberFormat="1" applyFont="1" applyFill="1" applyBorder="1" applyAlignment="1" applyProtection="1">
      <alignment horizontal="left" vertical="center"/>
      <protection locked="0"/>
    </xf>
    <xf numFmtId="171" fontId="10" fillId="5" borderId="18" xfId="2" applyNumberFormat="1" applyFont="1" applyFill="1" applyBorder="1" applyAlignment="1" applyProtection="1">
      <alignment horizontal="center" vertical="center"/>
      <protection locked="0"/>
    </xf>
    <xf numFmtId="171" fontId="10" fillId="5" borderId="18" xfId="2" applyNumberFormat="1" applyFont="1" applyFill="1" applyBorder="1" applyAlignment="1" applyProtection="1">
      <alignment horizontal="center"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172" fontId="10" fillId="5" borderId="19" xfId="0" applyNumberFormat="1" applyFont="1" applyFill="1" applyBorder="1" applyAlignment="1">
      <alignment horizontal="left" vertical="center" wrapText="1"/>
    </xf>
    <xf numFmtId="170" fontId="10" fillId="3" borderId="23" xfId="1" applyNumberFormat="1" applyFont="1" applyFill="1" applyBorder="1" applyAlignment="1" applyProtection="1">
      <alignment horizontal="left" vertical="center"/>
      <protection locked="0"/>
    </xf>
    <xf numFmtId="3" fontId="10" fillId="3" borderId="24" xfId="1" applyNumberFormat="1" applyFont="1" applyFill="1" applyBorder="1" applyAlignment="1" applyProtection="1">
      <alignment horizontal="left" vertical="center"/>
      <protection locked="0"/>
    </xf>
    <xf numFmtId="3" fontId="10" fillId="3" borderId="25" xfId="1" applyNumberFormat="1" applyFont="1" applyFill="1" applyBorder="1" applyAlignment="1" applyProtection="1">
      <alignment horizontal="left" vertical="center"/>
      <protection locked="0"/>
    </xf>
    <xf numFmtId="171" fontId="10" fillId="3" borderId="26" xfId="2" applyNumberFormat="1" applyFont="1" applyFill="1" applyBorder="1" applyAlignment="1" applyProtection="1">
      <alignment horizontal="center" vertical="center"/>
      <protection locked="0"/>
    </xf>
    <xf numFmtId="172" fontId="10" fillId="6" borderId="26" xfId="0" applyNumberFormat="1" applyFont="1" applyFill="1" applyBorder="1" applyAlignment="1">
      <alignment horizontal="left" vertical="center" wrapText="1"/>
    </xf>
    <xf numFmtId="3" fontId="10" fillId="6" borderId="26" xfId="0" applyNumberFormat="1" applyFont="1" applyFill="1" applyBorder="1" applyAlignment="1">
      <alignment horizontal="center" vertical="center" wrapText="1"/>
    </xf>
    <xf numFmtId="172" fontId="10" fillId="6" borderId="27" xfId="0" applyNumberFormat="1" applyFont="1" applyFill="1" applyBorder="1" applyAlignment="1">
      <alignment horizontal="left" vertical="center" wrapText="1"/>
    </xf>
    <xf numFmtId="3" fontId="10" fillId="3" borderId="28" xfId="1" applyNumberFormat="1" applyFont="1" applyFill="1" applyBorder="1" applyAlignment="1" applyProtection="1">
      <alignment horizontal="left" vertical="center"/>
      <protection locked="0"/>
    </xf>
    <xf numFmtId="3" fontId="10" fillId="3" borderId="29" xfId="1" applyNumberFormat="1" applyFont="1" applyFill="1" applyBorder="1" applyAlignment="1" applyProtection="1">
      <alignment horizontal="left" vertical="center"/>
      <protection locked="0"/>
    </xf>
    <xf numFmtId="1" fontId="10" fillId="6" borderId="26" xfId="0" applyNumberFormat="1" applyFont="1" applyFill="1" applyBorder="1" applyAlignment="1">
      <alignment horizontal="center" vertical="center" wrapText="1"/>
    </xf>
    <xf numFmtId="171" fontId="10" fillId="3" borderId="29" xfId="2" applyNumberFormat="1" applyFont="1" applyFill="1" applyBorder="1" applyAlignment="1" applyProtection="1">
      <alignment horizontal="center" vertical="center"/>
      <protection locked="0"/>
    </xf>
    <xf numFmtId="171" fontId="10" fillId="3" borderId="30" xfId="2" applyNumberFormat="1" applyFont="1" applyFill="1" applyBorder="1" applyAlignment="1" applyProtection="1">
      <alignment horizontal="center" vertical="center"/>
      <protection locked="0"/>
    </xf>
    <xf numFmtId="171" fontId="10" fillId="3" borderId="31" xfId="2" applyNumberFormat="1" applyFont="1" applyFill="1" applyBorder="1" applyAlignment="1" applyProtection="1">
      <alignment horizontal="center" vertical="center"/>
      <protection locked="0"/>
    </xf>
    <xf numFmtId="170" fontId="10" fillId="5" borderId="32" xfId="1" applyNumberFormat="1" applyFont="1" applyFill="1" applyBorder="1" applyAlignment="1" applyProtection="1">
      <alignment horizontal="left" vertical="center"/>
    </xf>
    <xf numFmtId="170" fontId="10" fillId="5" borderId="24" xfId="1" applyNumberFormat="1" applyFont="1" applyFill="1" applyBorder="1" applyAlignment="1" applyProtection="1">
      <alignment horizontal="left" vertical="center"/>
    </xf>
    <xf numFmtId="170" fontId="10" fillId="5" borderId="25" xfId="1" applyNumberFormat="1" applyFont="1" applyFill="1" applyBorder="1" applyAlignment="1" applyProtection="1">
      <alignment horizontal="left" vertical="center"/>
    </xf>
    <xf numFmtId="171" fontId="10" fillId="5" borderId="25" xfId="2" applyNumberFormat="1" applyFont="1" applyFill="1" applyBorder="1" applyAlignment="1" applyProtection="1">
      <alignment horizontal="center" vertical="center"/>
    </xf>
    <xf numFmtId="171" fontId="10" fillId="5" borderId="25" xfId="2" applyNumberFormat="1" applyFont="1" applyFill="1" applyBorder="1" applyAlignment="1" applyProtection="1">
      <alignment horizontal="center" vertical="center" wrapText="1"/>
    </xf>
    <xf numFmtId="0" fontId="10" fillId="5" borderId="25" xfId="0" applyFont="1" applyFill="1" applyBorder="1" applyAlignment="1">
      <alignment horizontal="center" vertical="center"/>
    </xf>
    <xf numFmtId="171" fontId="10" fillId="5" borderId="33" xfId="2" applyNumberFormat="1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1" fontId="10" fillId="6" borderId="0" xfId="2" applyNumberFormat="1" applyFont="1" applyFill="1" applyBorder="1" applyAlignment="1" applyProtection="1">
      <alignment horizontal="left" vertical="center" wrapText="1"/>
    </xf>
    <xf numFmtId="171" fontId="10" fillId="6" borderId="0" xfId="0" applyNumberFormat="1" applyFont="1" applyFill="1" applyAlignment="1">
      <alignment horizontal="right" vertical="center"/>
    </xf>
    <xf numFmtId="0" fontId="10" fillId="0" borderId="15" xfId="0" applyFont="1" applyBorder="1"/>
    <xf numFmtId="0" fontId="11" fillId="4" borderId="34" xfId="0" applyFont="1" applyFill="1" applyBorder="1" applyAlignment="1">
      <alignment vertical="center"/>
    </xf>
    <xf numFmtId="0" fontId="11" fillId="4" borderId="35" xfId="0" applyFont="1" applyFill="1" applyBorder="1" applyAlignment="1">
      <alignment vertical="center"/>
    </xf>
    <xf numFmtId="171" fontId="11" fillId="4" borderId="28" xfId="2" applyNumberFormat="1" applyFont="1" applyFill="1" applyBorder="1" applyAlignment="1" applyProtection="1">
      <alignment horizontal="center" vertical="center" wrapText="1"/>
    </xf>
    <xf numFmtId="171" fontId="11" fillId="4" borderId="36" xfId="2" applyNumberFormat="1" applyFont="1" applyFill="1" applyBorder="1" applyAlignment="1" applyProtection="1">
      <alignment horizontal="center" vertical="center" wrapText="1"/>
    </xf>
    <xf numFmtId="171" fontId="11" fillId="3" borderId="28" xfId="2" applyNumberFormat="1" applyFont="1" applyFill="1" applyBorder="1" applyAlignment="1" applyProtection="1">
      <alignment horizontal="center" vertical="center" wrapText="1"/>
      <protection locked="0"/>
    </xf>
    <xf numFmtId="171" fontId="11" fillId="3" borderId="36" xfId="2" applyNumberFormat="1" applyFont="1" applyFill="1" applyBorder="1" applyAlignment="1" applyProtection="1">
      <alignment horizontal="center" vertical="center" wrapText="1"/>
      <protection locked="0"/>
    </xf>
    <xf numFmtId="0" fontId="11" fillId="5" borderId="37" xfId="0" applyFont="1" applyFill="1" applyBorder="1" applyAlignment="1">
      <alignment vertical="center"/>
    </xf>
    <xf numFmtId="0" fontId="11" fillId="5" borderId="38" xfId="0" applyFont="1" applyFill="1" applyBorder="1" applyAlignment="1">
      <alignment vertical="center"/>
    </xf>
    <xf numFmtId="171" fontId="11" fillId="5" borderId="39" xfId="2" applyNumberFormat="1" applyFont="1" applyFill="1" applyBorder="1" applyAlignment="1" applyProtection="1">
      <alignment horizontal="center" vertical="center"/>
    </xf>
    <xf numFmtId="171" fontId="11" fillId="5" borderId="40" xfId="2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10" fontId="10" fillId="0" borderId="3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7" borderId="0" xfId="0" applyFont="1" applyFill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6">
    <dxf>
      <font>
        <b val="0"/>
        <i/>
        <color rgb="FFFF0000"/>
      </font>
    </dxf>
    <dxf>
      <font>
        <b val="0"/>
        <i/>
        <color theme="3" tint="0.39991454817346722"/>
      </font>
    </dxf>
    <dxf>
      <font>
        <b val="0"/>
        <i/>
        <color rgb="FFFF0000"/>
      </font>
    </dxf>
    <dxf>
      <font>
        <b val="0"/>
        <i/>
        <color theme="3" tint="0.39991454817346722"/>
      </font>
    </dxf>
    <dxf>
      <font>
        <b val="0"/>
        <i/>
        <color rgb="FFFF0000"/>
      </font>
    </dxf>
    <dxf>
      <font>
        <b val="0"/>
        <i/>
        <color theme="3" tint="0.399914548173467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jpeg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150812</xdr:colOff>
      <xdr:row>20</xdr:row>
      <xdr:rowOff>174624</xdr:rowOff>
    </xdr:from>
    <xdr:to>
      <xdr:col>5</xdr:col>
      <xdr:colOff>690562</xdr:colOff>
      <xdr:row>27</xdr:row>
      <xdr:rowOff>142874</xdr:rowOff>
    </xdr:to>
    <xdr:pic>
      <xdr:nvPicPr>
        <xdr:cNvPr id="3" name="Gráfico 2" descr="Dólar con relleno sólido">
          <a:extLst>
            <a:ext uri="{FF2B5EF4-FFF2-40B4-BE49-F238E27FC236}">
              <a16:creationId xmlns:a16="http://schemas.microsoft.com/office/drawing/2014/main" id="{221C470E-597B-26DD-09D5-8593F5876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14625" y="4603749"/>
          <a:ext cx="1301750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181748</xdr:colOff>
      <xdr:row>23</xdr:row>
      <xdr:rowOff>15061</xdr:rowOff>
    </xdr:from>
    <xdr:to>
      <xdr:col>3</xdr:col>
      <xdr:colOff>365125</xdr:colOff>
      <xdr:row>32</xdr:row>
      <xdr:rowOff>7938</xdr:rowOff>
    </xdr:to>
    <xdr:pic>
      <xdr:nvPicPr>
        <xdr:cNvPr id="5" name="Gráfico 4" descr="Fábrica con relleno sólido">
          <a:extLst>
            <a:ext uri="{FF2B5EF4-FFF2-40B4-BE49-F238E27FC236}">
              <a16:creationId xmlns:a16="http://schemas.microsoft.com/office/drawing/2014/main" id="{4560DF72-3902-CFC1-7861-8AFAE979A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9561" y="5015686"/>
          <a:ext cx="1707377" cy="1707377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</xdr:colOff>
      <xdr:row>24</xdr:row>
      <xdr:rowOff>173000</xdr:rowOff>
    </xdr:from>
    <xdr:to>
      <xdr:col>13</xdr:col>
      <xdr:colOff>484185</xdr:colOff>
      <xdr:row>35</xdr:row>
      <xdr:rowOff>14248</xdr:rowOff>
    </xdr:to>
    <xdr:pic>
      <xdr:nvPicPr>
        <xdr:cNvPr id="7" name="Gráfico 6" descr="Grupo con relleno sólido">
          <a:extLst>
            <a:ext uri="{FF2B5EF4-FFF2-40B4-BE49-F238E27FC236}">
              <a16:creationId xmlns:a16="http://schemas.microsoft.com/office/drawing/2014/main" id="{871A403D-2168-5682-B92A-FFD7AD920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69250" y="5443500"/>
          <a:ext cx="1936748" cy="1936748"/>
        </a:xfrm>
        <a:prstGeom prst="rect">
          <a:avLst/>
        </a:prstGeom>
      </xdr:spPr>
    </xdr:pic>
    <xdr:clientData/>
  </xdr:twoCellAnchor>
  <xdr:twoCellAnchor editAs="oneCell">
    <xdr:from>
      <xdr:col>2</xdr:col>
      <xdr:colOff>547687</xdr:colOff>
      <xdr:row>21</xdr:row>
      <xdr:rowOff>103186</xdr:rowOff>
    </xdr:from>
    <xdr:to>
      <xdr:col>3</xdr:col>
      <xdr:colOff>700087</xdr:colOff>
      <xdr:row>26</xdr:row>
      <xdr:rowOff>65086</xdr:rowOff>
    </xdr:to>
    <xdr:pic>
      <xdr:nvPicPr>
        <xdr:cNvPr id="11" name="Gráfico 10" descr="Flecha lineal: curva con sentido de las agujas del reloj con relleno sólido">
          <a:extLst>
            <a:ext uri="{FF2B5EF4-FFF2-40B4-BE49-F238E27FC236}">
              <a16:creationId xmlns:a16="http://schemas.microsoft.com/office/drawing/2014/main" id="{190CF326-6589-5CB8-5361-B830EE71E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5400000">
          <a:off x="1587500" y="4722811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271461</xdr:colOff>
      <xdr:row>22</xdr:row>
      <xdr:rowOff>176210</xdr:rowOff>
    </xdr:from>
    <xdr:to>
      <xdr:col>7</xdr:col>
      <xdr:colOff>423861</xdr:colOff>
      <xdr:row>27</xdr:row>
      <xdr:rowOff>138110</xdr:rowOff>
    </xdr:to>
    <xdr:pic>
      <xdr:nvPicPr>
        <xdr:cNvPr id="12" name="Gráfico 11" descr="Flecha lineal: curva con sentido de las agujas del reloj con relleno sólido">
          <a:extLst>
            <a:ext uri="{FF2B5EF4-FFF2-40B4-BE49-F238E27FC236}">
              <a16:creationId xmlns:a16="http://schemas.microsoft.com/office/drawing/2014/main" id="{FB0F7C71-4FAF-4B5F-827D-A1DE20FB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0036118">
          <a:off x="4359274" y="498633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13</xdr:col>
      <xdr:colOff>611187</xdr:colOff>
      <xdr:row>20</xdr:row>
      <xdr:rowOff>49212</xdr:rowOff>
    </xdr:from>
    <xdr:to>
      <xdr:col>15</xdr:col>
      <xdr:colOff>598486</xdr:colOff>
      <xdr:row>28</xdr:row>
      <xdr:rowOff>36511</xdr:rowOff>
    </xdr:to>
    <xdr:pic>
      <xdr:nvPicPr>
        <xdr:cNvPr id="13" name="Gráfico 12" descr="Dólar con relleno sólido">
          <a:extLst>
            <a:ext uri="{FF2B5EF4-FFF2-40B4-BE49-F238E27FC236}">
              <a16:creationId xmlns:a16="http://schemas.microsoft.com/office/drawing/2014/main" id="{B01C5527-829A-4451-9E00-BB2454921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033000" y="4478337"/>
          <a:ext cx="1511299" cy="1511299"/>
        </a:xfrm>
        <a:prstGeom prst="rect">
          <a:avLst/>
        </a:prstGeom>
      </xdr:spPr>
    </xdr:pic>
    <xdr:clientData/>
  </xdr:twoCellAnchor>
  <xdr:twoCellAnchor editAs="oneCell">
    <xdr:from>
      <xdr:col>15</xdr:col>
      <xdr:colOff>627836</xdr:colOff>
      <xdr:row>26</xdr:row>
      <xdr:rowOff>137299</xdr:rowOff>
    </xdr:from>
    <xdr:to>
      <xdr:col>17</xdr:col>
      <xdr:colOff>738188</xdr:colOff>
      <xdr:row>35</xdr:row>
      <xdr:rowOff>57151</xdr:rowOff>
    </xdr:to>
    <xdr:pic>
      <xdr:nvPicPr>
        <xdr:cNvPr id="14" name="Gráfico 13" descr="Fábrica con relleno sólido">
          <a:extLst>
            <a:ext uri="{FF2B5EF4-FFF2-40B4-BE49-F238E27FC236}">
              <a16:creationId xmlns:a16="http://schemas.microsoft.com/office/drawing/2014/main" id="{D7F6484D-ECA8-4AFD-9DEE-961086CC6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573649" y="5709424"/>
          <a:ext cx="1634352" cy="1634352"/>
        </a:xfrm>
        <a:prstGeom prst="rect">
          <a:avLst/>
        </a:prstGeom>
      </xdr:spPr>
    </xdr:pic>
    <xdr:clientData/>
  </xdr:twoCellAnchor>
  <xdr:twoCellAnchor editAs="oneCell">
    <xdr:from>
      <xdr:col>6</xdr:col>
      <xdr:colOff>73025</xdr:colOff>
      <xdr:row>26</xdr:row>
      <xdr:rowOff>166687</xdr:rowOff>
    </xdr:from>
    <xdr:to>
      <xdr:col>8</xdr:col>
      <xdr:colOff>301625</xdr:colOff>
      <xdr:row>36</xdr:row>
      <xdr:rowOff>14287</xdr:rowOff>
    </xdr:to>
    <xdr:pic>
      <xdr:nvPicPr>
        <xdr:cNvPr id="15" name="Gráfico 14" descr="Grupo con relleno sólido">
          <a:extLst>
            <a:ext uri="{FF2B5EF4-FFF2-40B4-BE49-F238E27FC236}">
              <a16:creationId xmlns:a16="http://schemas.microsoft.com/office/drawing/2014/main" id="{A0559CFE-FAFF-48F5-B9B9-124C1462C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4160838" y="5818187"/>
          <a:ext cx="1752600" cy="1752600"/>
        </a:xfrm>
        <a:prstGeom prst="rect">
          <a:avLst/>
        </a:prstGeom>
      </xdr:spPr>
    </xdr:pic>
    <xdr:clientData/>
  </xdr:twoCellAnchor>
  <xdr:twoCellAnchor editAs="oneCell">
    <xdr:from>
      <xdr:col>12</xdr:col>
      <xdr:colOff>263524</xdr:colOff>
      <xdr:row>21</xdr:row>
      <xdr:rowOff>176211</xdr:rowOff>
    </xdr:from>
    <xdr:to>
      <xdr:col>13</xdr:col>
      <xdr:colOff>415924</xdr:colOff>
      <xdr:row>26</xdr:row>
      <xdr:rowOff>138111</xdr:rowOff>
    </xdr:to>
    <xdr:pic>
      <xdr:nvPicPr>
        <xdr:cNvPr id="16" name="Gráfico 15" descr="Flecha lineal: curva con sentido de las agujas del reloj con relleno sólido">
          <a:extLst>
            <a:ext uri="{FF2B5EF4-FFF2-40B4-BE49-F238E27FC236}">
              <a16:creationId xmlns:a16="http://schemas.microsoft.com/office/drawing/2014/main" id="{558BCA17-83B0-4C18-AE4B-12F9DDA38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 rot="5400000">
          <a:off x="8923337" y="4795836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114299</xdr:colOff>
      <xdr:row>22</xdr:row>
      <xdr:rowOff>146049</xdr:rowOff>
    </xdr:from>
    <xdr:to>
      <xdr:col>17</xdr:col>
      <xdr:colOff>266699</xdr:colOff>
      <xdr:row>27</xdr:row>
      <xdr:rowOff>107949</xdr:rowOff>
    </xdr:to>
    <xdr:pic>
      <xdr:nvPicPr>
        <xdr:cNvPr id="17" name="Gráfico 16" descr="Flecha lineal: curva con sentido de las agujas del reloj con relleno sólido">
          <a:extLst>
            <a:ext uri="{FF2B5EF4-FFF2-40B4-BE49-F238E27FC236}">
              <a16:creationId xmlns:a16="http://schemas.microsoft.com/office/drawing/2014/main" id="{AE424B1B-FE4E-4089-B1C3-9BA4A4B4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 rot="10978154">
          <a:off x="11822112" y="4956174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484188</xdr:colOff>
      <xdr:row>32</xdr:row>
      <xdr:rowOff>15874</xdr:rowOff>
    </xdr:from>
    <xdr:to>
      <xdr:col>6</xdr:col>
      <xdr:colOff>190500</xdr:colOff>
      <xdr:row>42</xdr:row>
      <xdr:rowOff>103186</xdr:rowOff>
    </xdr:to>
    <xdr:pic>
      <xdr:nvPicPr>
        <xdr:cNvPr id="19" name="Imagen 18" descr="vector de ilustración de tasa de interés de crédito bancario de garabato  dibujado a mano 16970308 Vector en Vecteezy">
          <a:extLst>
            <a:ext uri="{FF2B5EF4-FFF2-40B4-BE49-F238E27FC236}">
              <a16:creationId xmlns:a16="http://schemas.microsoft.com/office/drawing/2014/main" id="{E1417CE5-E7DC-8D2A-F1B4-79D1313B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1" y="6730999"/>
          <a:ext cx="1992312" cy="199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295275</xdr:colOff>
      <xdr:row>32</xdr:row>
      <xdr:rowOff>120649</xdr:rowOff>
    </xdr:from>
    <xdr:to>
      <xdr:col>15</xdr:col>
      <xdr:colOff>311150</xdr:colOff>
      <xdr:row>40</xdr:row>
      <xdr:rowOff>136524</xdr:rowOff>
    </xdr:to>
    <xdr:pic>
      <xdr:nvPicPr>
        <xdr:cNvPr id="20" name="Imagen 19" descr="vector de ilustración de tasa de interés de crédito bancario de garabato  dibujado a mano 16970308 Vector en Vecteezy">
          <a:extLst>
            <a:ext uri="{FF2B5EF4-FFF2-40B4-BE49-F238E27FC236}">
              <a16:creationId xmlns:a16="http://schemas.microsoft.com/office/drawing/2014/main" id="{E8A714D7-1BEA-4FC8-99FF-3A087E61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088" y="6835774"/>
          <a:ext cx="1539875" cy="153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528638</xdr:colOff>
      <xdr:row>34</xdr:row>
      <xdr:rowOff>76196</xdr:rowOff>
    </xdr:from>
    <xdr:to>
      <xdr:col>16</xdr:col>
      <xdr:colOff>681038</xdr:colOff>
      <xdr:row>39</xdr:row>
      <xdr:rowOff>38096</xdr:rowOff>
    </xdr:to>
    <xdr:pic>
      <xdr:nvPicPr>
        <xdr:cNvPr id="21" name="Gráfico 20" descr="Flecha lineal: curva con sentido de las agujas del reloj con relleno sólido">
          <a:extLst>
            <a:ext uri="{FF2B5EF4-FFF2-40B4-BE49-F238E27FC236}">
              <a16:creationId xmlns:a16="http://schemas.microsoft.com/office/drawing/2014/main" id="{62CB375F-0192-4A86-8038-A57917C5C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 rot="16572990">
          <a:off x="11474451" y="7172321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12</xdr:col>
      <xdr:colOff>46036</xdr:colOff>
      <xdr:row>33</xdr:row>
      <xdr:rowOff>53972</xdr:rowOff>
    </xdr:from>
    <xdr:to>
      <xdr:col>13</xdr:col>
      <xdr:colOff>198436</xdr:colOff>
      <xdr:row>38</xdr:row>
      <xdr:rowOff>15872</xdr:rowOff>
    </xdr:to>
    <xdr:pic>
      <xdr:nvPicPr>
        <xdr:cNvPr id="22" name="Gráfico 21" descr="Flecha lineal: curva con sentido de las agujas del reloj con relleno sólido">
          <a:extLst>
            <a:ext uri="{FF2B5EF4-FFF2-40B4-BE49-F238E27FC236}">
              <a16:creationId xmlns:a16="http://schemas.microsoft.com/office/drawing/2014/main" id="{5C036E59-1074-4CD8-9543-BDD83EA90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 rot="21443633">
          <a:off x="8705849" y="695959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82548</xdr:colOff>
      <xdr:row>35</xdr:row>
      <xdr:rowOff>90486</xdr:rowOff>
    </xdr:from>
    <xdr:to>
      <xdr:col>7</xdr:col>
      <xdr:colOff>234948</xdr:colOff>
      <xdr:row>40</xdr:row>
      <xdr:rowOff>52386</xdr:rowOff>
    </xdr:to>
    <xdr:pic>
      <xdr:nvPicPr>
        <xdr:cNvPr id="23" name="Gráfico 22" descr="Flecha lineal: curva con sentido de las agujas del reloj con relleno sólido">
          <a:extLst>
            <a:ext uri="{FF2B5EF4-FFF2-40B4-BE49-F238E27FC236}">
              <a16:creationId xmlns:a16="http://schemas.microsoft.com/office/drawing/2014/main" id="{FCCE27CF-912E-43F0-92DB-CFE88B32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6431175">
          <a:off x="4170361" y="7377111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147635</xdr:colOff>
      <xdr:row>33</xdr:row>
      <xdr:rowOff>187324</xdr:rowOff>
    </xdr:from>
    <xdr:to>
      <xdr:col>3</xdr:col>
      <xdr:colOff>300035</xdr:colOff>
      <xdr:row>38</xdr:row>
      <xdr:rowOff>149224</xdr:rowOff>
    </xdr:to>
    <xdr:pic>
      <xdr:nvPicPr>
        <xdr:cNvPr id="24" name="Gráfico 23" descr="Flecha lineal: curva con sentido de las agujas del reloj con relleno sólido">
          <a:extLst>
            <a:ext uri="{FF2B5EF4-FFF2-40B4-BE49-F238E27FC236}">
              <a16:creationId xmlns:a16="http://schemas.microsoft.com/office/drawing/2014/main" id="{D912E90A-79E1-41B8-8A4C-51E265557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187448" y="709294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199251</xdr:colOff>
      <xdr:row>46</xdr:row>
      <xdr:rowOff>158750</xdr:rowOff>
    </xdr:from>
    <xdr:to>
      <xdr:col>5</xdr:col>
      <xdr:colOff>739001</xdr:colOff>
      <xdr:row>53</xdr:row>
      <xdr:rowOff>127000</xdr:rowOff>
    </xdr:to>
    <xdr:pic>
      <xdr:nvPicPr>
        <xdr:cNvPr id="33" name="Gráfico 32" descr="Dólar con relleno sólido">
          <a:extLst>
            <a:ext uri="{FF2B5EF4-FFF2-40B4-BE49-F238E27FC236}">
              <a16:creationId xmlns:a16="http://schemas.microsoft.com/office/drawing/2014/main" id="{142147DF-D59B-4961-8B8D-E14F636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63064" y="9620250"/>
          <a:ext cx="1301750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230187</xdr:colOff>
      <xdr:row>48</xdr:row>
      <xdr:rowOff>189687</xdr:rowOff>
    </xdr:from>
    <xdr:to>
      <xdr:col>3</xdr:col>
      <xdr:colOff>413564</xdr:colOff>
      <xdr:row>57</xdr:row>
      <xdr:rowOff>182564</xdr:rowOff>
    </xdr:to>
    <xdr:pic>
      <xdr:nvPicPr>
        <xdr:cNvPr id="34" name="Gráfico 33" descr="Fábrica con relleno sólido">
          <a:extLst>
            <a:ext uri="{FF2B5EF4-FFF2-40B4-BE49-F238E27FC236}">
              <a16:creationId xmlns:a16="http://schemas.microsoft.com/office/drawing/2014/main" id="{0DB10F27-338A-40EE-BE11-E9884910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8000" y="10032187"/>
          <a:ext cx="1707377" cy="1707377"/>
        </a:xfrm>
        <a:prstGeom prst="rect">
          <a:avLst/>
        </a:prstGeom>
      </xdr:spPr>
    </xdr:pic>
    <xdr:clientData/>
  </xdr:twoCellAnchor>
  <xdr:twoCellAnchor editAs="oneCell">
    <xdr:from>
      <xdr:col>2</xdr:col>
      <xdr:colOff>596126</xdr:colOff>
      <xdr:row>47</xdr:row>
      <xdr:rowOff>87312</xdr:rowOff>
    </xdr:from>
    <xdr:to>
      <xdr:col>3</xdr:col>
      <xdr:colOff>748526</xdr:colOff>
      <xdr:row>52</xdr:row>
      <xdr:rowOff>49212</xdr:rowOff>
    </xdr:to>
    <xdr:pic>
      <xdr:nvPicPr>
        <xdr:cNvPr id="35" name="Gráfico 34" descr="Flecha lineal: curva con sentido de las agujas del reloj con relleno sólido">
          <a:extLst>
            <a:ext uri="{FF2B5EF4-FFF2-40B4-BE49-F238E27FC236}">
              <a16:creationId xmlns:a16="http://schemas.microsoft.com/office/drawing/2014/main" id="{B7E2EF44-7C35-4A69-9698-2EB83C4C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5400000">
          <a:off x="1635939" y="9739312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319900</xdr:colOff>
      <xdr:row>48</xdr:row>
      <xdr:rowOff>160336</xdr:rowOff>
    </xdr:from>
    <xdr:to>
      <xdr:col>7</xdr:col>
      <xdr:colOff>472300</xdr:colOff>
      <xdr:row>53</xdr:row>
      <xdr:rowOff>122236</xdr:rowOff>
    </xdr:to>
    <xdr:pic>
      <xdr:nvPicPr>
        <xdr:cNvPr id="36" name="Gráfico 35" descr="Flecha lineal: curva con sentido de las agujas del reloj con relleno sólido">
          <a:extLst>
            <a:ext uri="{FF2B5EF4-FFF2-40B4-BE49-F238E27FC236}">
              <a16:creationId xmlns:a16="http://schemas.microsoft.com/office/drawing/2014/main" id="{F01C0113-8884-4770-8310-8DDE11BF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0036118">
          <a:off x="4407713" y="10002836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532627</xdr:colOff>
      <xdr:row>58</xdr:row>
      <xdr:rowOff>0</xdr:rowOff>
    </xdr:from>
    <xdr:to>
      <xdr:col>6</xdr:col>
      <xdr:colOff>238939</xdr:colOff>
      <xdr:row>68</xdr:row>
      <xdr:rowOff>87312</xdr:rowOff>
    </xdr:to>
    <xdr:pic>
      <xdr:nvPicPr>
        <xdr:cNvPr id="38" name="Imagen 37" descr="vector de ilustración de tasa de interés de crédito bancario de garabato  dibujado a mano 16970308 Vector en Vecteezy">
          <a:extLst>
            <a:ext uri="{FF2B5EF4-FFF2-40B4-BE49-F238E27FC236}">
              <a16:creationId xmlns:a16="http://schemas.microsoft.com/office/drawing/2014/main" id="{39178AEA-5B49-4382-9C22-5D54C6E8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4440" y="11747500"/>
          <a:ext cx="1992312" cy="199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130987</xdr:colOff>
      <xdr:row>61</xdr:row>
      <xdr:rowOff>74612</xdr:rowOff>
    </xdr:from>
    <xdr:to>
      <xdr:col>7</xdr:col>
      <xdr:colOff>283387</xdr:colOff>
      <xdr:row>66</xdr:row>
      <xdr:rowOff>36512</xdr:rowOff>
    </xdr:to>
    <xdr:pic>
      <xdr:nvPicPr>
        <xdr:cNvPr id="39" name="Gráfico 38" descr="Flecha lineal: curva con sentido de las agujas del reloj con relleno sólido">
          <a:extLst>
            <a:ext uri="{FF2B5EF4-FFF2-40B4-BE49-F238E27FC236}">
              <a16:creationId xmlns:a16="http://schemas.microsoft.com/office/drawing/2014/main" id="{0B270127-A5B2-4B0F-81A5-2C3CD1BB6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6431175">
          <a:off x="4218800" y="12393612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196074</xdr:colOff>
      <xdr:row>59</xdr:row>
      <xdr:rowOff>171450</xdr:rowOff>
    </xdr:from>
    <xdr:to>
      <xdr:col>3</xdr:col>
      <xdr:colOff>348474</xdr:colOff>
      <xdr:row>64</xdr:row>
      <xdr:rowOff>133350</xdr:rowOff>
    </xdr:to>
    <xdr:pic>
      <xdr:nvPicPr>
        <xdr:cNvPr id="40" name="Gráfico 39" descr="Flecha lineal: curva con sentido de las agujas del reloj con relleno sólido">
          <a:extLst>
            <a:ext uri="{FF2B5EF4-FFF2-40B4-BE49-F238E27FC236}">
              <a16:creationId xmlns:a16="http://schemas.microsoft.com/office/drawing/2014/main" id="{BBFBEA26-B071-45DE-B5E9-5E69C223F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235887" y="121094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53</xdr:row>
      <xdr:rowOff>55562</xdr:rowOff>
    </xdr:from>
    <xdr:to>
      <xdr:col>8</xdr:col>
      <xdr:colOff>364352</xdr:colOff>
      <xdr:row>61</xdr:row>
      <xdr:rowOff>165914</xdr:rowOff>
    </xdr:to>
    <xdr:pic>
      <xdr:nvPicPr>
        <xdr:cNvPr id="41" name="Gráfico 40" descr="Fábrica con relleno sólido">
          <a:extLst>
            <a:ext uri="{FF2B5EF4-FFF2-40B4-BE49-F238E27FC236}">
              <a16:creationId xmlns:a16="http://schemas.microsoft.com/office/drawing/2014/main" id="{5F984D85-1AEF-458D-A57C-62F651F9D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341813" y="10850562"/>
          <a:ext cx="1634352" cy="1634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609601</xdr:colOff>
      <xdr:row>0</xdr:row>
      <xdr:rowOff>0</xdr:rowOff>
    </xdr:from>
    <xdr:to>
      <xdr:col>10</xdr:col>
      <xdr:colOff>228601</xdr:colOff>
      <xdr:row>26</xdr:row>
      <xdr:rowOff>162335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A7A006-EC9C-6B6A-7795-90912BF3A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0"/>
          <a:ext cx="7239000" cy="5115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a/Downloads/CETA%20Herramientas%20-%20Calculo%20de%20intereses%20presuntivos%20-%20v20201228%20-%20Version%2021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"/>
      <sheetName val="Calculos"/>
      <sheetName val="Datos"/>
      <sheetName val="Hoja de trabajo 1"/>
    </sheetNames>
    <sheetDataSet>
      <sheetData sheetId="0" refreshError="1"/>
      <sheetData sheetId="1" refreshError="1"/>
      <sheetData sheetId="2">
        <row r="4">
          <cell r="O4" t="str">
            <v>Fuera de corte</v>
          </cell>
        </row>
        <row r="5">
          <cell r="O5" t="str">
            <v>Error: Ver año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D165-90C7-4A04-97F7-5FBBBCA98DF8}">
  <dimension ref="B2:R21"/>
  <sheetViews>
    <sheetView showGridLines="0" zoomScale="120" zoomScaleNormal="120" workbookViewId="0">
      <selection activeCell="A3" sqref="A3:XFD3"/>
    </sheetView>
  </sheetViews>
  <sheetFormatPr baseColWidth="10" defaultRowHeight="15" x14ac:dyDescent="0.25"/>
  <cols>
    <col min="1" max="1" width="4.140625" customWidth="1"/>
  </cols>
  <sheetData>
    <row r="2" spans="2:18" ht="63.75" x14ac:dyDescent="1">
      <c r="B2" s="1" t="s">
        <v>0</v>
      </c>
    </row>
    <row r="3" spans="2:18" ht="21" x14ac:dyDescent="0.35">
      <c r="B3" s="3" t="s">
        <v>2</v>
      </c>
    </row>
    <row r="4" spans="2:18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8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18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18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18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2:18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2: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2:18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2:18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</sheetData>
  <mergeCells count="1">
    <mergeCell ref="B4:R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D4AE-43D2-414D-9A54-F4E8359F6B71}">
  <dimension ref="B29:J43"/>
  <sheetViews>
    <sheetView topLeftCell="A28" zoomScale="130" zoomScaleNormal="130" workbookViewId="0">
      <selection activeCell="B29" sqref="B29:J43"/>
    </sheetView>
  </sheetViews>
  <sheetFormatPr baseColWidth="10" defaultRowHeight="15" x14ac:dyDescent="0.25"/>
  <sheetData>
    <row r="29" spans="2:10" x14ac:dyDescent="0.25">
      <c r="B29" s="4" t="s">
        <v>3</v>
      </c>
      <c r="C29" s="4"/>
      <c r="D29" s="4"/>
      <c r="E29" s="4"/>
      <c r="F29" s="4"/>
      <c r="G29" s="4"/>
      <c r="H29" s="4"/>
      <c r="I29" s="4"/>
      <c r="J29" s="4"/>
    </row>
    <row r="30" spans="2:10" x14ac:dyDescent="0.25">
      <c r="B30" s="4"/>
      <c r="C30" s="4"/>
      <c r="D30" s="4"/>
      <c r="E30" s="4"/>
      <c r="F30" s="4"/>
      <c r="G30" s="4"/>
      <c r="H30" s="4"/>
      <c r="I30" s="4"/>
      <c r="J30" s="4"/>
    </row>
    <row r="31" spans="2:10" x14ac:dyDescent="0.25">
      <c r="B31" s="4"/>
      <c r="C31" s="4"/>
      <c r="D31" s="4"/>
      <c r="E31" s="4"/>
      <c r="F31" s="4"/>
      <c r="G31" s="4"/>
      <c r="H31" s="4"/>
      <c r="I31" s="4"/>
      <c r="J31" s="4"/>
    </row>
    <row r="32" spans="2:10" x14ac:dyDescent="0.25">
      <c r="B32" s="4"/>
      <c r="C32" s="4"/>
      <c r="D32" s="4"/>
      <c r="E32" s="4"/>
      <c r="F32" s="4"/>
      <c r="G32" s="4"/>
      <c r="H32" s="4"/>
      <c r="I32" s="4"/>
      <c r="J32" s="4"/>
    </row>
    <row r="33" spans="2:10" x14ac:dyDescent="0.25">
      <c r="B33" s="4"/>
      <c r="C33" s="4"/>
      <c r="D33" s="4"/>
      <c r="E33" s="4"/>
      <c r="F33" s="4"/>
      <c r="G33" s="4"/>
      <c r="H33" s="4"/>
      <c r="I33" s="4"/>
      <c r="J33" s="4"/>
    </row>
    <row r="34" spans="2:10" x14ac:dyDescent="0.25">
      <c r="B34" s="4"/>
      <c r="C34" s="4"/>
      <c r="D34" s="4"/>
      <c r="E34" s="4"/>
      <c r="F34" s="4"/>
      <c r="G34" s="4"/>
      <c r="H34" s="4"/>
      <c r="I34" s="4"/>
      <c r="J34" s="4"/>
    </row>
    <row r="35" spans="2:10" x14ac:dyDescent="0.25">
      <c r="B35" s="4"/>
      <c r="C35" s="4"/>
      <c r="D35" s="4"/>
      <c r="E35" s="4"/>
      <c r="F35" s="4"/>
      <c r="G35" s="4"/>
      <c r="H35" s="4"/>
      <c r="I35" s="4"/>
      <c r="J35" s="4"/>
    </row>
    <row r="36" spans="2:10" x14ac:dyDescent="0.25">
      <c r="B36" s="4"/>
      <c r="C36" s="4"/>
      <c r="D36" s="4"/>
      <c r="E36" s="4"/>
      <c r="F36" s="4"/>
      <c r="G36" s="4"/>
      <c r="H36" s="4"/>
      <c r="I36" s="4"/>
      <c r="J36" s="4"/>
    </row>
    <row r="37" spans="2:10" x14ac:dyDescent="0.25">
      <c r="B37" s="4"/>
      <c r="C37" s="4"/>
      <c r="D37" s="4"/>
      <c r="E37" s="4"/>
      <c r="F37" s="4"/>
      <c r="G37" s="4"/>
      <c r="H37" s="4"/>
      <c r="I37" s="4"/>
      <c r="J37" s="4"/>
    </row>
    <row r="38" spans="2:10" x14ac:dyDescent="0.25">
      <c r="B38" s="4"/>
      <c r="C38" s="4"/>
      <c r="D38" s="4"/>
      <c r="E38" s="4"/>
      <c r="F38" s="4"/>
      <c r="G38" s="4"/>
      <c r="H38" s="4"/>
      <c r="I38" s="4"/>
      <c r="J38" s="4"/>
    </row>
    <row r="39" spans="2:10" x14ac:dyDescent="0.25">
      <c r="B39" s="4"/>
      <c r="C39" s="4"/>
      <c r="D39" s="4"/>
      <c r="E39" s="4"/>
      <c r="F39" s="4"/>
      <c r="G39" s="4"/>
      <c r="H39" s="4"/>
      <c r="I39" s="4"/>
      <c r="J39" s="4"/>
    </row>
    <row r="40" spans="2:10" x14ac:dyDescent="0.25">
      <c r="B40" s="4"/>
      <c r="C40" s="4"/>
      <c r="D40" s="4"/>
      <c r="E40" s="4"/>
      <c r="F40" s="4"/>
      <c r="G40" s="4"/>
      <c r="H40" s="4"/>
      <c r="I40" s="4"/>
      <c r="J40" s="4"/>
    </row>
    <row r="41" spans="2:10" x14ac:dyDescent="0.25">
      <c r="B41" s="4"/>
      <c r="C41" s="4"/>
      <c r="D41" s="4"/>
      <c r="E41" s="4"/>
      <c r="F41" s="4"/>
      <c r="G41" s="4"/>
      <c r="H41" s="4"/>
      <c r="I41" s="4"/>
      <c r="J41" s="4"/>
    </row>
    <row r="42" spans="2:10" x14ac:dyDescent="0.25">
      <c r="B42" s="4"/>
      <c r="C42" s="4"/>
      <c r="D42" s="4"/>
      <c r="E42" s="4"/>
      <c r="F42" s="4"/>
      <c r="G42" s="4"/>
      <c r="H42" s="4"/>
      <c r="I42" s="4"/>
      <c r="J42" s="4"/>
    </row>
    <row r="43" spans="2:10" x14ac:dyDescent="0.25">
      <c r="B43" s="4"/>
      <c r="C43" s="4"/>
      <c r="D43" s="4"/>
      <c r="E43" s="4"/>
      <c r="F43" s="4"/>
      <c r="G43" s="4"/>
      <c r="H43" s="4"/>
      <c r="I43" s="4"/>
      <c r="J43" s="4"/>
    </row>
  </sheetData>
  <mergeCells count="1">
    <mergeCell ref="B29:J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049C-E374-4082-AC53-D1070F0380B5}">
  <dimension ref="B2:K20"/>
  <sheetViews>
    <sheetView showGridLines="0" zoomScale="115" zoomScaleNormal="115" workbookViewId="0">
      <selection activeCell="G20" sqref="G20"/>
    </sheetView>
  </sheetViews>
  <sheetFormatPr baseColWidth="10" defaultRowHeight="24" x14ac:dyDescent="0.4"/>
  <cols>
    <col min="1" max="1" width="6.28515625" style="9" customWidth="1"/>
    <col min="2" max="2" width="26.28515625" style="9" customWidth="1"/>
    <col min="3" max="3" width="19.5703125" style="9" customWidth="1"/>
    <col min="4" max="4" width="22.28515625" style="9" customWidth="1"/>
    <col min="5" max="5" width="18" style="9" bestFit="1" customWidth="1"/>
    <col min="6" max="6" width="18.42578125" style="9" bestFit="1" customWidth="1"/>
    <col min="7" max="7" width="23.5703125" style="9" bestFit="1" customWidth="1"/>
    <col min="8" max="8" width="11.42578125" style="9"/>
    <col min="9" max="10" width="11.85546875" style="9" bestFit="1" customWidth="1"/>
    <col min="11" max="11" width="16.7109375" style="9" bestFit="1" customWidth="1"/>
    <col min="12" max="16384" width="11.42578125" style="9"/>
  </cols>
  <sheetData>
    <row r="2" spans="2:11" x14ac:dyDescent="0.4">
      <c r="B2" s="7" t="s">
        <v>20</v>
      </c>
      <c r="C2" s="7"/>
      <c r="D2" s="7"/>
      <c r="E2" s="8"/>
      <c r="F2" s="8"/>
      <c r="G2" s="8"/>
      <c r="H2" s="8"/>
    </row>
    <row r="3" spans="2:11" x14ac:dyDescent="0.4">
      <c r="B3" s="8"/>
      <c r="C3" s="8"/>
      <c r="D3" s="8"/>
      <c r="E3" s="8"/>
      <c r="F3" s="8"/>
      <c r="G3" s="8"/>
      <c r="H3" s="8"/>
      <c r="I3" s="10" t="s">
        <v>4</v>
      </c>
      <c r="J3" s="10" t="s">
        <v>5</v>
      </c>
      <c r="K3" s="10" t="s">
        <v>6</v>
      </c>
    </row>
    <row r="4" spans="2:11" x14ac:dyDescent="0.4">
      <c r="B4" s="8" t="s">
        <v>7</v>
      </c>
      <c r="C4" s="8"/>
      <c r="D4" s="8"/>
      <c r="E4" s="8"/>
      <c r="F4" s="8"/>
      <c r="G4" s="8"/>
      <c r="H4" s="8"/>
      <c r="I4" s="11">
        <v>0</v>
      </c>
      <c r="J4" s="11">
        <v>9.2499999999999999E-2</v>
      </c>
      <c r="K4" s="11">
        <f>+J4-I4</f>
        <v>9.2499999999999999E-2</v>
      </c>
    </row>
    <row r="5" spans="2:11" x14ac:dyDescent="0.4">
      <c r="B5" s="8"/>
      <c r="C5" s="8"/>
      <c r="D5" s="8"/>
      <c r="E5" s="8"/>
      <c r="F5" s="8"/>
      <c r="G5" s="8"/>
      <c r="H5" s="8"/>
    </row>
    <row r="6" spans="2:11" x14ac:dyDescent="0.4">
      <c r="B6" s="8" t="s">
        <v>8</v>
      </c>
      <c r="C6" s="8"/>
      <c r="D6" s="8"/>
      <c r="E6" s="8"/>
      <c r="F6" s="8"/>
      <c r="G6" s="8"/>
      <c r="H6" s="8"/>
    </row>
    <row r="7" spans="2:11" x14ac:dyDescent="0.4">
      <c r="B7" s="8" t="s">
        <v>19</v>
      </c>
      <c r="C7" s="8"/>
      <c r="D7" s="8"/>
      <c r="E7" s="8"/>
      <c r="F7" s="8"/>
      <c r="G7" s="8"/>
      <c r="H7" s="8"/>
    </row>
    <row r="8" spans="2:11" x14ac:dyDescent="0.4">
      <c r="B8" s="8"/>
      <c r="C8" s="8"/>
      <c r="D8" s="8"/>
      <c r="E8" s="8"/>
      <c r="F8" s="8"/>
      <c r="G8" s="8"/>
      <c r="H8" s="8"/>
    </row>
    <row r="9" spans="2:11" x14ac:dyDescent="0.4">
      <c r="B9" s="8" t="s">
        <v>9</v>
      </c>
      <c r="C9" s="8"/>
      <c r="D9" s="8"/>
      <c r="E9" s="8"/>
      <c r="F9" s="8"/>
      <c r="G9" s="8"/>
      <c r="H9" s="8"/>
    </row>
    <row r="10" spans="2:11" x14ac:dyDescent="0.4">
      <c r="B10" s="8" t="s">
        <v>10</v>
      </c>
      <c r="C10" s="8"/>
      <c r="D10" s="8"/>
      <c r="E10" s="8"/>
      <c r="F10" s="8"/>
      <c r="G10" s="8"/>
      <c r="H10" s="8"/>
    </row>
    <row r="11" spans="2:11" x14ac:dyDescent="0.4">
      <c r="B11" s="8" t="s">
        <v>11</v>
      </c>
      <c r="C11" s="8"/>
      <c r="D11" s="8"/>
      <c r="E11" s="8"/>
      <c r="F11" s="8"/>
      <c r="G11" s="8"/>
      <c r="H11" s="8"/>
    </row>
    <row r="12" spans="2:11" x14ac:dyDescent="0.4">
      <c r="B12" s="8" t="s">
        <v>12</v>
      </c>
      <c r="C12" s="8"/>
      <c r="D12" s="8"/>
      <c r="E12" s="8"/>
      <c r="F12" s="8"/>
      <c r="G12" s="8"/>
      <c r="H12" s="8"/>
    </row>
    <row r="13" spans="2:11" x14ac:dyDescent="0.4">
      <c r="B13" s="8"/>
      <c r="C13" s="8"/>
      <c r="D13" s="8"/>
      <c r="E13" s="8"/>
      <c r="F13" s="8"/>
      <c r="G13" s="8"/>
      <c r="H13" s="8"/>
    </row>
    <row r="14" spans="2:11" x14ac:dyDescent="0.4">
      <c r="B14" s="12" t="s">
        <v>13</v>
      </c>
      <c r="C14" s="12" t="s">
        <v>14</v>
      </c>
      <c r="D14" s="12" t="s">
        <v>15</v>
      </c>
      <c r="E14" s="12" t="s">
        <v>16</v>
      </c>
      <c r="F14" s="12" t="s">
        <v>17</v>
      </c>
      <c r="G14" s="12" t="s">
        <v>18</v>
      </c>
      <c r="H14" s="12"/>
    </row>
    <row r="15" spans="2:11" x14ac:dyDescent="0.4">
      <c r="B15" s="13">
        <v>55000000</v>
      </c>
      <c r="C15" s="14">
        <v>45658</v>
      </c>
      <c r="D15" s="14">
        <v>46022</v>
      </c>
      <c r="E15" s="15">
        <f>+(DAYS360(C15,D15)/30)</f>
        <v>12</v>
      </c>
      <c r="F15" s="16">
        <f>$J$4/12*E15</f>
        <v>9.2499999999999999E-2</v>
      </c>
      <c r="G15" s="17">
        <f>+B15*F15</f>
        <v>5087500</v>
      </c>
      <c r="H15" s="8"/>
    </row>
    <row r="16" spans="2:11" x14ac:dyDescent="0.4">
      <c r="B16" s="13">
        <v>30000000</v>
      </c>
      <c r="C16" s="14">
        <v>45762</v>
      </c>
      <c r="D16" s="14">
        <v>46022</v>
      </c>
      <c r="E16" s="15">
        <f t="shared" ref="E16:E18" si="0">+(DAYS360(C16,D16)/30)</f>
        <v>8.5333333333333332</v>
      </c>
      <c r="F16" s="16">
        <f>$J$4/12*E16</f>
        <v>6.5777777777777782E-2</v>
      </c>
      <c r="G16" s="17">
        <f>+B16*F16</f>
        <v>1973333.3333333335</v>
      </c>
      <c r="H16" s="8"/>
    </row>
    <row r="17" spans="2:8" x14ac:dyDescent="0.4">
      <c r="B17" s="13">
        <v>60000000</v>
      </c>
      <c r="C17" s="14">
        <v>45736</v>
      </c>
      <c r="D17" s="14">
        <v>45878</v>
      </c>
      <c r="E17" s="15">
        <f t="shared" si="0"/>
        <v>4.6333333333333337</v>
      </c>
      <c r="F17" s="16">
        <f>$J$4/12*E17</f>
        <v>3.5715277777777783E-2</v>
      </c>
      <c r="G17" s="17">
        <f>+B17*F17</f>
        <v>2142916.666666667</v>
      </c>
      <c r="H17" s="8"/>
    </row>
    <row r="18" spans="2:8" x14ac:dyDescent="0.4">
      <c r="B18" s="13">
        <v>28000000</v>
      </c>
      <c r="C18" s="14">
        <v>45908</v>
      </c>
      <c r="D18" s="14">
        <v>46003</v>
      </c>
      <c r="E18" s="15">
        <f t="shared" si="0"/>
        <v>3.1333333333333333</v>
      </c>
      <c r="F18" s="16">
        <f>$J$4/12*E18</f>
        <v>2.4152777777777776E-2</v>
      </c>
      <c r="G18" s="17">
        <f>+B18*F18</f>
        <v>676277.77777777775</v>
      </c>
      <c r="H18" s="8"/>
    </row>
    <row r="19" spans="2:8" x14ac:dyDescent="0.4">
      <c r="B19" s="8"/>
      <c r="C19" s="8"/>
      <c r="D19" s="8"/>
      <c r="E19" s="8"/>
      <c r="F19" s="8"/>
      <c r="G19" s="8"/>
      <c r="H19" s="8"/>
    </row>
    <row r="20" spans="2:8" x14ac:dyDescent="0.4">
      <c r="B20" s="8"/>
      <c r="C20" s="8"/>
      <c r="D20" s="8"/>
      <c r="E20" s="8"/>
      <c r="F20" s="8"/>
      <c r="G20" s="18">
        <f>SUM(G15:G19)</f>
        <v>9880027.777777778</v>
      </c>
      <c r="H20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6E1B-C141-434C-A1D5-855CF8251CC7}">
  <dimension ref="B2:I35"/>
  <sheetViews>
    <sheetView showGridLines="0" tabSelected="1" topLeftCell="A15" zoomScale="130" zoomScaleNormal="130" workbookViewId="0">
      <selection activeCell="I21" sqref="I21"/>
    </sheetView>
  </sheetViews>
  <sheetFormatPr baseColWidth="10" defaultRowHeight="18.75" x14ac:dyDescent="0.3"/>
  <cols>
    <col min="1" max="1" width="3.7109375" style="6" customWidth="1"/>
    <col min="2" max="2" width="16.28515625" style="6" customWidth="1"/>
    <col min="3" max="3" width="15" style="6" customWidth="1"/>
    <col min="4" max="4" width="11.42578125" style="6"/>
    <col min="5" max="6" width="18.7109375" style="6" customWidth="1"/>
    <col min="7" max="7" width="20.85546875" style="6" customWidth="1"/>
    <col min="8" max="8" width="18" style="6" customWidth="1"/>
    <col min="9" max="9" width="19.28515625" style="6" customWidth="1"/>
    <col min="10" max="16384" width="11.42578125" style="6"/>
  </cols>
  <sheetData>
    <row r="2" spans="2:9" ht="24" customHeight="1" x14ac:dyDescent="0.3">
      <c r="B2" s="88" t="s">
        <v>38</v>
      </c>
      <c r="C2" s="88"/>
      <c r="D2" s="88"/>
      <c r="E2" s="88"/>
      <c r="F2" s="88"/>
    </row>
    <row r="3" spans="2:9" x14ac:dyDescent="0.3">
      <c r="B3" s="88"/>
      <c r="C3" s="88"/>
      <c r="D3" s="88"/>
      <c r="E3" s="88"/>
      <c r="F3" s="88"/>
    </row>
    <row r="4" spans="2:9" s="89" customFormat="1" x14ac:dyDescent="0.3">
      <c r="B4" s="89" t="s">
        <v>43</v>
      </c>
    </row>
    <row r="5" spans="2:9" s="89" customFormat="1" x14ac:dyDescent="0.3">
      <c r="B5" s="89" t="s">
        <v>44</v>
      </c>
    </row>
    <row r="6" spans="2:9" s="89" customFormat="1" x14ac:dyDescent="0.3">
      <c r="B6" s="89" t="s">
        <v>45</v>
      </c>
    </row>
    <row r="7" spans="2:9" s="89" customFormat="1" x14ac:dyDescent="0.3">
      <c r="B7" s="89" t="s">
        <v>46</v>
      </c>
    </row>
    <row r="8" spans="2:9" s="89" customFormat="1" x14ac:dyDescent="0.3">
      <c r="B8" s="89" t="s">
        <v>47</v>
      </c>
    </row>
    <row r="9" spans="2:9" s="89" customFormat="1" x14ac:dyDescent="0.3">
      <c r="B9" s="89" t="s">
        <v>48</v>
      </c>
    </row>
    <row r="10" spans="2:9" s="89" customFormat="1" x14ac:dyDescent="0.3">
      <c r="B10" s="89" t="s">
        <v>49</v>
      </c>
    </row>
    <row r="11" spans="2:9" s="89" customFormat="1" x14ac:dyDescent="0.3">
      <c r="B11" s="89" t="s">
        <v>50</v>
      </c>
    </row>
    <row r="12" spans="2:9" s="89" customFormat="1" x14ac:dyDescent="0.3">
      <c r="B12" s="89" t="s">
        <v>51</v>
      </c>
    </row>
    <row r="13" spans="2:9" x14ac:dyDescent="0.3">
      <c r="B13" s="6" t="s">
        <v>52</v>
      </c>
    </row>
    <row r="14" spans="2:9" ht="19.5" thickBot="1" x14ac:dyDescent="0.35"/>
    <row r="15" spans="2:9" s="87" customFormat="1" ht="36" x14ac:dyDescent="0.25">
      <c r="B15" s="83" t="s">
        <v>21</v>
      </c>
      <c r="C15" s="84"/>
      <c r="D15" s="84"/>
      <c r="E15" s="84"/>
      <c r="F15" s="84" t="s">
        <v>41</v>
      </c>
      <c r="G15" s="85">
        <v>9.2499999999999999E-2</v>
      </c>
      <c r="H15" s="84" t="s">
        <v>42</v>
      </c>
      <c r="I15" s="86">
        <f>(1+G15)^(1/365)-1</f>
        <v>2.4240923387131019E-4</v>
      </c>
    </row>
    <row r="16" spans="2:9" x14ac:dyDescent="0.3">
      <c r="B16" s="19" t="s">
        <v>36</v>
      </c>
      <c r="C16" s="20"/>
      <c r="D16" s="21">
        <v>50000000</v>
      </c>
      <c r="E16" s="21"/>
      <c r="F16" s="22" t="s">
        <v>22</v>
      </c>
      <c r="G16" s="23">
        <v>46022</v>
      </c>
      <c r="H16" s="24"/>
      <c r="I16" s="25"/>
    </row>
    <row r="17" spans="2:9" x14ac:dyDescent="0.3">
      <c r="B17" s="26" t="s">
        <v>23</v>
      </c>
      <c r="C17" s="27"/>
      <c r="D17" s="28" t="s">
        <v>39</v>
      </c>
      <c r="E17" s="28"/>
      <c r="F17" s="29" t="s">
        <v>24</v>
      </c>
      <c r="G17" s="30" t="s">
        <v>40</v>
      </c>
      <c r="H17" s="31"/>
      <c r="I17" s="32"/>
    </row>
    <row r="18" spans="2:9" x14ac:dyDescent="0.3">
      <c r="B18" s="33"/>
      <c r="C18" s="34"/>
      <c r="D18" s="34"/>
      <c r="E18" s="34"/>
      <c r="F18" s="34"/>
      <c r="G18" s="5"/>
      <c r="H18" s="5"/>
      <c r="I18" s="35"/>
    </row>
    <row r="19" spans="2:9" ht="72.75" thickBot="1" x14ac:dyDescent="0.35">
      <c r="B19" s="36" t="s">
        <v>25</v>
      </c>
      <c r="C19" s="37" t="s">
        <v>26</v>
      </c>
      <c r="D19" s="38"/>
      <c r="E19" s="39" t="s">
        <v>27</v>
      </c>
      <c r="F19" s="39" t="s">
        <v>28</v>
      </c>
      <c r="G19" s="39" t="s">
        <v>29</v>
      </c>
      <c r="H19" s="39" t="s">
        <v>30</v>
      </c>
      <c r="I19" s="40" t="s">
        <v>31</v>
      </c>
    </row>
    <row r="20" spans="2:9" ht="19.5" thickBot="1" x14ac:dyDescent="0.35">
      <c r="B20" s="41">
        <v>45658</v>
      </c>
      <c r="C20" s="42" t="s">
        <v>32</v>
      </c>
      <c r="D20" s="43"/>
      <c r="E20" s="44">
        <f>+D16</f>
        <v>50000000</v>
      </c>
      <c r="F20" s="44"/>
      <c r="G20" s="45">
        <f>+E20-F20</f>
        <v>50000000</v>
      </c>
      <c r="H20" s="46">
        <f>IF(G20=0,"",IF(B21="",_xlfn.DAYS($B$31,B20),_xlfn.DAYS(B21,B20))+1)</f>
        <v>15</v>
      </c>
      <c r="I20" s="47">
        <f>+IF(H20="","",(G20*$I$15*H20))</f>
        <v>181806.92540348266</v>
      </c>
    </row>
    <row r="21" spans="2:9" x14ac:dyDescent="0.3">
      <c r="B21" s="48">
        <v>45672</v>
      </c>
      <c r="C21" s="49" t="s">
        <v>53</v>
      </c>
      <c r="D21" s="50"/>
      <c r="E21" s="51">
        <v>0</v>
      </c>
      <c r="F21" s="51">
        <v>12000000</v>
      </c>
      <c r="G21" s="52">
        <f>+G20+E21-F21</f>
        <v>38000000</v>
      </c>
      <c r="H21" s="53">
        <f>IF(OR(G21=0,G21=G20),"",IF(B22="",_xlfn.DAYS($B$31,B21),_xlfn.DAYS(B22,B21))+1)</f>
        <v>11</v>
      </c>
      <c r="I21" s="54">
        <f t="shared" ref="I21:I30" si="0">+IF(H21="","",(G21*$I$15*H21))</f>
        <v>101327.05975820767</v>
      </c>
    </row>
    <row r="22" spans="2:9" x14ac:dyDescent="0.3">
      <c r="B22" s="48">
        <v>45682</v>
      </c>
      <c r="C22" s="55" t="s">
        <v>54</v>
      </c>
      <c r="D22" s="56"/>
      <c r="E22" s="51">
        <v>39000000</v>
      </c>
      <c r="F22" s="51">
        <v>0</v>
      </c>
      <c r="G22" s="52">
        <f>+G21+E22-F22</f>
        <v>77000000</v>
      </c>
      <c r="H22" s="57">
        <f>IF(OR(G22=0,G22=G21),"",IF(B23="",_xlfn.DAYS($B$31,B22),_xlfn.DAYS(B23,B22))+1)</f>
        <v>25</v>
      </c>
      <c r="I22" s="54">
        <f t="shared" si="0"/>
        <v>466637.77520227211</v>
      </c>
    </row>
    <row r="23" spans="2:9" x14ac:dyDescent="0.3">
      <c r="B23" s="48">
        <v>45706</v>
      </c>
      <c r="C23" s="55" t="s">
        <v>54</v>
      </c>
      <c r="D23" s="56"/>
      <c r="E23" s="51">
        <v>25000000</v>
      </c>
      <c r="F23" s="51">
        <v>0</v>
      </c>
      <c r="G23" s="52">
        <f t="shared" ref="G23:G30" si="1">+G22+E23-F23</f>
        <v>102000000</v>
      </c>
      <c r="H23" s="57">
        <f>IF(OR(G23=0,G23=G22),"",IF(B24="",_xlfn.DAYS($B$31,B23),_xlfn.DAYS(B24,B23))+1)</f>
        <v>24</v>
      </c>
      <c r="I23" s="54">
        <f t="shared" si="0"/>
        <v>593417.80451696739</v>
      </c>
    </row>
    <row r="24" spans="2:9" x14ac:dyDescent="0.3">
      <c r="B24" s="48">
        <v>45729</v>
      </c>
      <c r="C24" s="55" t="s">
        <v>54</v>
      </c>
      <c r="D24" s="56"/>
      <c r="E24" s="51">
        <v>10000000</v>
      </c>
      <c r="F24" s="51">
        <v>0</v>
      </c>
      <c r="G24" s="52">
        <f>+G23+E24-F24</f>
        <v>112000000</v>
      </c>
      <c r="H24" s="57">
        <f>IF(OR(G24=0,G24=G23),"",IF(B25="",_xlfn.DAYS($B$31,B24),_xlfn.DAYS(B25,B24))+1)</f>
        <v>33</v>
      </c>
      <c r="I24" s="54">
        <f t="shared" si="0"/>
        <v>895944.52838836249</v>
      </c>
    </row>
    <row r="25" spans="2:9" x14ac:dyDescent="0.3">
      <c r="B25" s="48">
        <v>45761</v>
      </c>
      <c r="C25" s="55" t="s">
        <v>53</v>
      </c>
      <c r="D25" s="56"/>
      <c r="E25" s="51">
        <v>0</v>
      </c>
      <c r="F25" s="58">
        <v>15000000</v>
      </c>
      <c r="G25" s="52">
        <f t="shared" si="1"/>
        <v>97000000</v>
      </c>
      <c r="H25" s="57">
        <f>IF(OR(G25=0,G25=G24),"",IF(B26="",_xlfn.DAYS($B$31,B25),_xlfn.DAYS(B26,B25))+1)</f>
        <v>93</v>
      </c>
      <c r="I25" s="54">
        <f t="shared" si="0"/>
        <v>2186773.6987530892</v>
      </c>
    </row>
    <row r="26" spans="2:9" x14ac:dyDescent="0.3">
      <c r="B26" s="48">
        <v>45853</v>
      </c>
      <c r="C26" s="55" t="s">
        <v>54</v>
      </c>
      <c r="D26" s="56"/>
      <c r="E26" s="51">
        <v>45000000</v>
      </c>
      <c r="F26" s="58">
        <v>0</v>
      </c>
      <c r="G26" s="52">
        <f t="shared" si="1"/>
        <v>142000000</v>
      </c>
      <c r="H26" s="57">
        <f>IF(OR(G26=0,G26=G25),"",IF(B27="",_xlfn.DAYS($B$31,B26),_xlfn.DAYS(B27,B26))+1)</f>
        <v>63</v>
      </c>
      <c r="I26" s="54">
        <f t="shared" si="0"/>
        <v>2168593.0062127411</v>
      </c>
    </row>
    <row r="27" spans="2:9" x14ac:dyDescent="0.3">
      <c r="B27" s="48">
        <v>45915</v>
      </c>
      <c r="C27" s="55" t="s">
        <v>54</v>
      </c>
      <c r="D27" s="56"/>
      <c r="E27" s="51">
        <v>19000000</v>
      </c>
      <c r="F27" s="59">
        <v>0</v>
      </c>
      <c r="G27" s="52">
        <f t="shared" si="1"/>
        <v>161000000</v>
      </c>
      <c r="H27" s="57">
        <f>IF(OR(G27=0,G27=G26),"",IF(B28="",_xlfn.DAYS($B$31,B27),_xlfn.DAYS(B28,B27))+1)</f>
        <v>38</v>
      </c>
      <c r="I27" s="54">
        <f t="shared" si="0"/>
        <v>1483059.6928246757</v>
      </c>
    </row>
    <row r="28" spans="2:9" x14ac:dyDescent="0.3">
      <c r="B28" s="48">
        <v>45952</v>
      </c>
      <c r="C28" s="55" t="s">
        <v>54</v>
      </c>
      <c r="D28" s="56"/>
      <c r="E28" s="51">
        <v>37000000</v>
      </c>
      <c r="F28" s="59">
        <v>0</v>
      </c>
      <c r="G28" s="52">
        <f t="shared" si="1"/>
        <v>198000000</v>
      </c>
      <c r="H28" s="57">
        <f>IF(OR(G28=0,G28=G27),"",IF(B29="",_xlfn.DAYS($B$31,B28),_xlfn.DAYS(B29,B28))+1)</f>
        <v>55</v>
      </c>
      <c r="I28" s="54">
        <f t="shared" si="0"/>
        <v>2639836.556858568</v>
      </c>
    </row>
    <row r="29" spans="2:9" x14ac:dyDescent="0.3">
      <c r="B29" s="48">
        <v>46006</v>
      </c>
      <c r="C29" s="55" t="s">
        <v>55</v>
      </c>
      <c r="D29" s="56"/>
      <c r="E29" s="51">
        <v>0</v>
      </c>
      <c r="F29" s="59">
        <v>198000000</v>
      </c>
      <c r="G29" s="52">
        <f t="shared" si="1"/>
        <v>0</v>
      </c>
      <c r="H29" s="57" t="str">
        <f>IF(OR(G29=0,G29=G28),"",IF(B30="",_xlfn.DAYS($B$31,B29),_xlfn.DAYS(B30,B29))+1)</f>
        <v/>
      </c>
      <c r="I29" s="54" t="str">
        <f t="shared" si="0"/>
        <v/>
      </c>
    </row>
    <row r="30" spans="2:9" ht="19.5" thickBot="1" x14ac:dyDescent="0.35">
      <c r="B30" s="48"/>
      <c r="C30" s="55"/>
      <c r="D30" s="56"/>
      <c r="E30" s="51"/>
      <c r="F30" s="60"/>
      <c r="G30" s="52">
        <f t="shared" si="1"/>
        <v>0</v>
      </c>
      <c r="H30" s="57" t="str">
        <f>IF(OR(G30=0,G30=G29),"",IF(B31="",_xlfn.DAYS($B$31,B30),_xlfn.DAYS(B31,B30))+1)</f>
        <v/>
      </c>
      <c r="I30" s="54" t="str">
        <f t="shared" si="0"/>
        <v/>
      </c>
    </row>
    <row r="31" spans="2:9" x14ac:dyDescent="0.3">
      <c r="B31" s="61">
        <f>+G16</f>
        <v>46022</v>
      </c>
      <c r="C31" s="62" t="s">
        <v>33</v>
      </c>
      <c r="D31" s="63"/>
      <c r="E31" s="64"/>
      <c r="F31" s="64"/>
      <c r="G31" s="65">
        <f>+G30</f>
        <v>0</v>
      </c>
      <c r="H31" s="66"/>
      <c r="I31" s="67">
        <f>+SUM(I20:I30)</f>
        <v>10717397.047918366</v>
      </c>
    </row>
    <row r="32" spans="2:9" x14ac:dyDescent="0.3">
      <c r="B32" s="68"/>
      <c r="C32" s="69"/>
      <c r="D32" s="69"/>
      <c r="E32" s="69"/>
      <c r="F32" s="70"/>
      <c r="G32" s="71"/>
      <c r="H32" s="71"/>
      <c r="I32" s="72"/>
    </row>
    <row r="33" spans="2:9" x14ac:dyDescent="0.3">
      <c r="B33" s="73" t="s">
        <v>37</v>
      </c>
      <c r="C33" s="74"/>
      <c r="D33" s="74"/>
      <c r="E33" s="74"/>
      <c r="F33" s="74"/>
      <c r="G33" s="74"/>
      <c r="H33" s="75">
        <f>+I31</f>
        <v>10717397.047918366</v>
      </c>
      <c r="I33" s="76"/>
    </row>
    <row r="34" spans="2:9" x14ac:dyDescent="0.3">
      <c r="B34" s="73" t="s">
        <v>34</v>
      </c>
      <c r="C34" s="74"/>
      <c r="D34" s="74"/>
      <c r="E34" s="74"/>
      <c r="F34" s="74"/>
      <c r="G34" s="74"/>
      <c r="H34" s="77">
        <v>0</v>
      </c>
      <c r="I34" s="78"/>
    </row>
    <row r="35" spans="2:9" ht="19.5" thickBot="1" x14ac:dyDescent="0.35">
      <c r="B35" s="79" t="s">
        <v>35</v>
      </c>
      <c r="C35" s="80"/>
      <c r="D35" s="80"/>
      <c r="E35" s="80"/>
      <c r="F35" s="80"/>
      <c r="G35" s="80"/>
      <c r="H35" s="81">
        <f>+H33-H34</f>
        <v>10717397.047918366</v>
      </c>
      <c r="I35" s="82"/>
    </row>
  </sheetData>
  <mergeCells count="23">
    <mergeCell ref="C31:D31"/>
    <mergeCell ref="H33:I33"/>
    <mergeCell ref="H34:I34"/>
    <mergeCell ref="H35:I35"/>
    <mergeCell ref="B2:F3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B16:C16"/>
    <mergeCell ref="D16:E16"/>
    <mergeCell ref="G16:I16"/>
    <mergeCell ref="B17:C17"/>
    <mergeCell ref="D17:E17"/>
    <mergeCell ref="G17:I17"/>
  </mergeCells>
  <conditionalFormatting sqref="H20:H21 H24:H30">
    <cfRule type="expression" dxfId="5" priority="5">
      <formula>H20=MSG_3</formula>
    </cfRule>
    <cfRule type="expression" dxfId="4" priority="6">
      <formula>H20=MSG_4</formula>
    </cfRule>
  </conditionalFormatting>
  <conditionalFormatting sqref="H22">
    <cfRule type="expression" dxfId="3" priority="3">
      <formula>H22=MSG_3</formula>
    </cfRule>
    <cfRule type="expression" dxfId="2" priority="4">
      <formula>H22=MSG_4</formula>
    </cfRule>
  </conditionalFormatting>
  <conditionalFormatting sqref="H23">
    <cfRule type="expression" dxfId="1" priority="1">
      <formula>H23=MSG_3</formula>
    </cfRule>
    <cfRule type="expression" dxfId="0" priority="2">
      <formula>H23=MSG_4</formula>
    </cfRule>
  </conditionalFormatting>
  <dataValidations count="8">
    <dataValidation allowBlank="1" showInputMessage="1" showErrorMessage="1" promptTitle="Explicación" prompt="El ajuste fiscal de intereses presuntos, es útil para determinar la diferencia entre el interesés presuntivo y el interesés que se cobró." sqref="H35:I35" xr:uid="{AC21A17B-4F6C-4C25-B7CF-32876EC9D801}"/>
    <dataValidation allowBlank="1" showInputMessage="1" showErrorMessage="1" promptTitle="Explicación" prompt="Es el resultado de aplicar &quot;Tasa de interés&quot; por &quot;Saldo&quot; por &quot;Días a calcular&quot;" sqref="G21:G30 I21:I30" xr:uid="{14B02F72-7CD8-48C7-8D87-92A5E1FA9B7C}"/>
    <dataValidation allowBlank="1" showInputMessage="1" showErrorMessage="1" promptTitle="Explicacion" prompt="Ingrese la fecha de la transacción. Utilice el formato de fecha de su computador." sqref="B21:B30" xr:uid="{CCE45EB8-6CCE-4B23-8622-805904C87F71}"/>
    <dataValidation allowBlank="1" showErrorMessage="1" sqref="B31 B20:C20 G31:I31 G20 E20:F31" xr:uid="{8AA2BF0F-1D7E-4076-B012-D7928FEAC3DC}"/>
    <dataValidation allowBlank="1" showErrorMessage="1" promptTitle="Explicación CETA" prompt="Ingrese la fecha de la transacción. Utilice el formato de fecha de su computador." sqref="G16:G17 D16:D17" xr:uid="{C0405807-0775-496A-8DBD-011DD25EE464}"/>
    <dataValidation allowBlank="1" showErrorMessage="1" promptTitle="Explicación CETA" prompt="Ingrese la fecha desde la cual se calcularán los intereses. Utilice el formato de fecha de su computador." sqref="C21:C31" xr:uid="{7A1F7C22-4D50-471D-9A79-3865B85EA374}"/>
    <dataValidation allowBlank="1" showInputMessage="1" showErrorMessage="1" promptTitle="Explicación" prompt="Es el número de días en que el saldo estuvo vigente. Los intereses presuntos se calcularán en base a estos días._x000a__x000a_Esta operación considera dias reales y año bisiesto. " sqref="H20:H30" xr:uid="{03478408-126A-417A-B167-D7A38CE021F8}"/>
    <dataValidation allowBlank="1" sqref="I20" xr:uid="{EF35D419-46FB-45F1-B38F-8102F0E090B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Normatividad</vt:lpstr>
      <vt:lpstr>DCTO</vt:lpstr>
      <vt:lpstr>Ejercicio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ALVAREZ RODRIGUEZ</dc:creator>
  <cp:lastModifiedBy>LEONARDO ALVAREZ RODRIGUEZ</cp:lastModifiedBy>
  <dcterms:created xsi:type="dcterms:W3CDTF">2025-12-22T23:05:35Z</dcterms:created>
  <dcterms:modified xsi:type="dcterms:W3CDTF">2025-12-23T01:31:26Z</dcterms:modified>
</cp:coreProperties>
</file>